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IV5MB\Improvements\"/>
    </mc:Choice>
  </mc:AlternateContent>
  <bookViews>
    <workbookView xWindow="-120" yWindow="-120" windowWidth="29040" windowHeight="15720" activeTab="2"/>
  </bookViews>
  <sheets>
    <sheet name="Warranty" sheetId="4" r:id="rId1"/>
    <sheet name="Before Dances" sheetId="3" r:id="rId2"/>
    <sheet name="After Dance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2" l="1"/>
  <c r="H7" i="4"/>
  <c r="C12" i="3"/>
  <c r="C11" i="3"/>
  <c r="C42" i="2"/>
  <c r="C44" i="2"/>
  <c r="C45" i="2"/>
  <c r="C46" i="2"/>
  <c r="C47" i="2"/>
  <c r="C48" i="2"/>
  <c r="C30" i="2"/>
  <c r="C50" i="2"/>
  <c r="C49" i="2"/>
  <c r="C29" i="2"/>
  <c r="C13" i="2"/>
  <c r="C15" i="2"/>
</calcChain>
</file>

<file path=xl/sharedStrings.xml><?xml version="1.0" encoding="utf-8"?>
<sst xmlns="http://schemas.openxmlformats.org/spreadsheetml/2006/main" count="137" uniqueCount="119">
  <si>
    <t>Wakon Iron Hall</t>
  </si>
  <si>
    <t>Sewer lines in both women and men RRs</t>
  </si>
  <si>
    <t>kitchen drains for sinks go beyond lip, north and west</t>
  </si>
  <si>
    <t>pull chain 3rd SE window, fix (pulled out of wall)</t>
  </si>
  <si>
    <t>north double door table room, repair</t>
  </si>
  <si>
    <t>north and south door exit signs</t>
  </si>
  <si>
    <t>spots need dirt</t>
  </si>
  <si>
    <t>Wakon Iron Chapel</t>
  </si>
  <si>
    <t>window needs caulking, SE Corner, leaking from top</t>
  </si>
  <si>
    <t>drain in women's shower, does not drain to the drain, drains to the west edge and on the floor</t>
  </si>
  <si>
    <t>water pressure, 1st toilet, has never flushed correctly, needs more pressure</t>
  </si>
  <si>
    <t>benches in men and women's RRs</t>
  </si>
  <si>
    <t>sewer smell in men and women's RRs from floor drains</t>
  </si>
  <si>
    <t>plants on south side of chapel, against the building, pompous grass (stays green)</t>
  </si>
  <si>
    <t>redo floor with LVT</t>
  </si>
  <si>
    <t>drain in mop room, needs repair</t>
  </si>
  <si>
    <t>grease trap, empty</t>
  </si>
  <si>
    <t>Estimated Cost</t>
  </si>
  <si>
    <t>warranty</t>
  </si>
  <si>
    <t>Door Knob for Drumkeeper room</t>
  </si>
  <si>
    <t xml:space="preserve">West urinal </t>
  </si>
  <si>
    <t>Outside cook area move further west (detached, fill in grout with pavers)</t>
  </si>
  <si>
    <t>Pavers around cook area, including current cook area w pavers</t>
  </si>
  <si>
    <t>sidewalk between cook area and chapel</t>
  </si>
  <si>
    <t>re key door at janitors</t>
  </si>
  <si>
    <t>dead bolt at office door (family room)</t>
  </si>
  <si>
    <t>benches, 8 ft, 16ea</t>
  </si>
  <si>
    <t>coat racks on south wall and bathrooms, 9 ea</t>
  </si>
  <si>
    <t>storage bin in North end all the way the across for christmas and supplies, with locks</t>
  </si>
  <si>
    <t>pantry ceiling, needs finished</t>
  </si>
  <si>
    <t>water pressure on hot water tank, doesn't heat</t>
  </si>
  <si>
    <t xml:space="preserve">hvac in whole the building, outdated with condensate leaks </t>
  </si>
  <si>
    <t>move the old WIH refrigerator and freezer to concession, dispose of those inside</t>
  </si>
  <si>
    <t>clean up excavation along 15 street with water line going to Osage Pawhuska Casino</t>
  </si>
  <si>
    <t>clean out building drains on all 65 homes</t>
  </si>
  <si>
    <t>clean up debris and excavate - Asa Cunningham, Old Pasetopah, rosco murphy, jesse davis (all empty lots)</t>
  </si>
  <si>
    <t>RE Yarbrough - remove house, debris, reexcavate, test for hazards</t>
  </si>
  <si>
    <t>improve storm drain throughout the village</t>
  </si>
  <si>
    <t>blinds on family room interior glass</t>
  </si>
  <si>
    <t>Scope</t>
  </si>
  <si>
    <t xml:space="preserve">Install benches and mount to concrete floor with fasteners </t>
  </si>
  <si>
    <t>Inspect lines with camera; remove any obstructions by snaking building drain line</t>
  </si>
  <si>
    <t>repair concrete curb to match curb to the south of drumkeeper room</t>
  </si>
  <si>
    <t>remove screenings, install pavers to match existing, ensure finish floor grade matches existing</t>
  </si>
  <si>
    <t>install 6' sidewalk from the existing cook area NW of WIH and connect to WIC at the east door</t>
  </si>
  <si>
    <t>Remove pavers under the cook area and install concrete, level with existing concrete, same finish</t>
  </si>
  <si>
    <t>Repair the pull chain on the 3rd SE window in WIH</t>
  </si>
  <si>
    <t>Install dead bolt lock on the family room of the WIH</t>
  </si>
  <si>
    <t>Rekey door to janitors closet in the WIH</t>
  </si>
  <si>
    <t>Repair the north double door in the table room, do not lock</t>
  </si>
  <si>
    <t>Install 9 ea coat racks in the WIH, install identical to existing racks</t>
  </si>
  <si>
    <t>women's handicap drain bathroom upper pipe, leaking, fix</t>
  </si>
  <si>
    <t>Repair the handicap drain in the bathroom which is leaking</t>
  </si>
  <si>
    <t>Empty the grease trap</t>
  </si>
  <si>
    <t>Install exits signs on the north and south doors, WIH</t>
  </si>
  <si>
    <t>install dirt in areas that are sunken below grade, match elevation of existing, seed</t>
  </si>
  <si>
    <t>install a door locking mechanism on the drum keepers room, WIH</t>
  </si>
  <si>
    <t>Build eighten benches, paint, submit paint color to 5MB before painting</t>
  </si>
  <si>
    <t>Purchase a microwave</t>
  </si>
  <si>
    <t xml:space="preserve">Install a storage bin with locking door on the west end of the table room.  </t>
  </si>
  <si>
    <t>Install 2 outside trash bins, WIH</t>
  </si>
  <si>
    <t xml:space="preserve">Purchase 2 outdoor type cigarette ashtrays </t>
  </si>
  <si>
    <t>install blinds on the family room glass</t>
  </si>
  <si>
    <t>repair water tank, no hot water</t>
  </si>
  <si>
    <t>install pantry ceiling</t>
  </si>
  <si>
    <t>Install benches in the mens and women's bathrooms</t>
  </si>
  <si>
    <t>repair floor drains, sewer smell</t>
  </si>
  <si>
    <t>Remove the Tribal Seal on the WIC Cedar wall; install metal cross</t>
  </si>
  <si>
    <t>Repair floor drains in the mop room</t>
  </si>
  <si>
    <t>Prepare floor in WIC, Install LVT flooring in the main chapel area.  Get approval by 5MB for flooring type and color prior to installing.</t>
  </si>
  <si>
    <t>Repair plumbing in both bathrooms</t>
  </si>
  <si>
    <t>Install new HVAc system in bathrooms</t>
  </si>
  <si>
    <t>Move the old WIH refrigerator and freezer in concesssion stand, dispose of those inside</t>
  </si>
  <si>
    <t xml:space="preserve">Clean up excavated rocks along 15th street </t>
  </si>
  <si>
    <t>Clean building drains in all 65 homes</t>
  </si>
  <si>
    <t xml:space="preserve">Clean up debris in several abandoned locations.  </t>
  </si>
  <si>
    <t>Remove house, debris, reexcavate, test for hazards</t>
  </si>
  <si>
    <t>Improve storm drain throughout village</t>
  </si>
  <si>
    <t>75' x 3/8" Drain Cleaner 250 W Drain Cleaning Machine Sewer Clog w/ Cutters</t>
  </si>
  <si>
    <t>https://www.vevor.com/drain-cleaner-machine-c_10849/75-x-3-8-drain-cleaner-machine-commercial-sewer-snake-plumbing-machine-great-p_010507395858?adp=gmc&amp;utm_source=google&amp;utm_medium=cpc&amp;utm_id=20954503136&amp;utm_term=&amp;gad_source=1&amp;gclid=EAIaIQobChMI7aCCjsixhQMVjTjUAR22mQH1EAQYByABEgK6o_D_BwE</t>
  </si>
  <si>
    <t>Sewer Camera w Screen, Pipeline Inspection Camera with DVR Function Snake Cable</t>
  </si>
  <si>
    <t>https://www.homedepot.com/p/VEVOR-Sewer-Pipe-Camera-4-3-in-Screen-Inspection-Camera-Borescope-IP68-164-ft-Snake-Cable-with-DVR-LED-Light-for-Home-Duct-GDKSYYC-4-3505HP0V0/325075591?source=shoppingads&amp;locale=en-US&amp;srsltid=AfmBOorooO2bEJI4d8Z8OmYW1qTo4XfUOjKL5Aa9JUdKRewtz6wmMUo3vTM</t>
  </si>
  <si>
    <t>repair floor drain</t>
  </si>
  <si>
    <t xml:space="preserve">repair 1st toilet </t>
  </si>
  <si>
    <t>Plant Pampus grass, 600 sf south of WIC</t>
  </si>
  <si>
    <t xml:space="preserve">Caulk window to repair leak, SE Corner </t>
  </si>
  <si>
    <t>https://thenetgunstore.com/</t>
  </si>
  <si>
    <t>Ketch-All Catch Hoop for Dogs</t>
  </si>
  <si>
    <t>https://animal-care.com/product/ketch-all-catch-pole/</t>
  </si>
  <si>
    <t>Purchase dog catcher device</t>
  </si>
  <si>
    <t>Kennel for Dogs</t>
  </si>
  <si>
    <t>https://www.tractorsupply.com/tsc/product/retriever-lodge-expandable-kennel-10-ft-l-x-5-ft-w-x-6-ft-h-1125564?store=1520&amp;cid=Shopping-Google-Local_Feed&amp;utm_medium=Google&amp;utm_source=Shopping&amp;utm_campaign=&amp;utm_content=Local_Feed&amp;gad_source=1&amp;gclid=EAIaIQobChMIo7eH8smxhQMVwnR_AB1sMgIEEAQYBCABEgI4rvD_BwE</t>
  </si>
  <si>
    <t>Warranty Through BUI</t>
  </si>
  <si>
    <t>Plumbing</t>
  </si>
  <si>
    <t>repair urinal in Men's restroom, west urinal at WIH</t>
  </si>
  <si>
    <t>Repair all drains in kitchen area where 2" pvc is below lip of the floor drain at WIH</t>
  </si>
  <si>
    <t>General Construction</t>
  </si>
  <si>
    <t>Benches in showers in the men and women RRs at WIH</t>
  </si>
  <si>
    <t>slope, to load and unload food at north door, kitchen at WIH</t>
  </si>
  <si>
    <t>Purchases</t>
  </si>
  <si>
    <t>coffee pots. 1 ea for WIH and WIC</t>
  </si>
  <si>
    <t>microwave for WIH</t>
  </si>
  <si>
    <t>trash bins, outside 2 ea for WIH and WIC</t>
  </si>
  <si>
    <t>cigarette ashtrays for outdoors, 2 ea for WIH and WIC</t>
  </si>
  <si>
    <t>Purchase two coffee pots</t>
  </si>
  <si>
    <t>Concenssion Stand</t>
  </si>
  <si>
    <t>Indian Camp</t>
  </si>
  <si>
    <t>Tasks</t>
  </si>
  <si>
    <t>remove tribal seal and install metal cross</t>
  </si>
  <si>
    <t>Total</t>
  </si>
  <si>
    <t>Water Tower</t>
  </si>
  <si>
    <t>Speed Bumps</t>
  </si>
  <si>
    <t>Install Solar Lighting</t>
  </si>
  <si>
    <t xml:space="preserve">loose vaneers on the south side </t>
  </si>
  <si>
    <t xml:space="preserve">replace/repair </t>
  </si>
  <si>
    <t>the intake and exhaust fan louvers on the shelter are all leaking rain water</t>
  </si>
  <si>
    <t>repairs in  bathrooms</t>
  </si>
  <si>
    <t>Seams on roof leaking on arbor</t>
  </si>
  <si>
    <t>12 benches under dance arbor for dancers.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</si>
</sst>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wrapText="1"/>
    </xf>
    <xf numFmtId="164" fontId="0" fillId="0" borderId="11" xfId="1" applyNumberFormat="1" applyFont="1" applyBorder="1" applyAlignment="1">
      <alignment horizontal="right"/>
    </xf>
    <xf numFmtId="0" fontId="0" fillId="0" borderId="4" xfId="0" applyBorder="1" applyAlignment="1">
      <alignment wrapText="1"/>
    </xf>
    <xf numFmtId="0" fontId="0" fillId="0" borderId="11" xfId="0" applyBorder="1"/>
    <xf numFmtId="164" fontId="0" fillId="0" borderId="11" xfId="0" applyNumberFormat="1" applyBorder="1"/>
    <xf numFmtId="0" fontId="3" fillId="0" borderId="4" xfId="2" applyBorder="1" applyAlignment="1">
      <alignment wrapText="1"/>
    </xf>
    <xf numFmtId="0" fontId="0" fillId="0" borderId="12" xfId="0" applyBorder="1" applyAlignment="1">
      <alignment vertical="top" wrapText="1"/>
    </xf>
    <xf numFmtId="0" fontId="3" fillId="0" borderId="14" xfId="2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164" fontId="0" fillId="0" borderId="11" xfId="1" applyNumberFormat="1" applyFont="1" applyBorder="1"/>
    <xf numFmtId="164" fontId="0" fillId="0" borderId="13" xfId="1" applyNumberFormat="1" applyFont="1" applyBorder="1"/>
    <xf numFmtId="0" fontId="0" fillId="0" borderId="7" xfId="0" applyBorder="1" applyAlignment="1">
      <alignment wrapText="1"/>
    </xf>
    <xf numFmtId="164" fontId="0" fillId="0" borderId="9" xfId="0" applyNumberFormat="1" applyBorder="1"/>
    <xf numFmtId="0" fontId="0" fillId="0" borderId="8" xfId="0" applyBorder="1" applyAlignment="1">
      <alignment wrapText="1"/>
    </xf>
    <xf numFmtId="0" fontId="0" fillId="0" borderId="15" xfId="0" applyBorder="1" applyAlignment="1">
      <alignment vertical="top" wrapText="1"/>
    </xf>
    <xf numFmtId="164" fontId="0" fillId="0" borderId="16" xfId="1" applyNumberFormat="1" applyFont="1" applyBorder="1"/>
    <xf numFmtId="0" fontId="0" fillId="0" borderId="17" xfId="0" applyBorder="1" applyAlignment="1">
      <alignment wrapText="1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44" fontId="2" fillId="2" borderId="10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164" fontId="0" fillId="2" borderId="11" xfId="1" applyNumberFormat="1" applyFont="1" applyFill="1" applyBorder="1" applyAlignment="1">
      <alignment horizontal="right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164" fontId="0" fillId="2" borderId="11" xfId="0" applyNumberFormat="1" applyFill="1" applyBorder="1"/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henetgunstore.com/" TargetMode="External"/><Relationship Id="rId2" Type="http://schemas.openxmlformats.org/officeDocument/2006/relationships/hyperlink" Target="https://www.homedepot.com/p/VEVOR-Sewer-Pipe-Camera-4-3-in-Screen-Inspection-Camera-Borescope-IP68-164-ft-Snake-Cable-with-DVR-LED-Light-for-Home-Duct-GDKSYYC-4-3505HP0V0/325075591?source=shoppingads&amp;locale=en-US&amp;srsltid=AfmBOorooO2bEJI4d8Z8OmYW1qTo4XfUOjKL5Aa9JUdKRewtz6wmMUo3vTM" TargetMode="External"/><Relationship Id="rId1" Type="http://schemas.openxmlformats.org/officeDocument/2006/relationships/hyperlink" Target="https://www.vevor.com/drain-cleaner-machine-c_10849/75-x-3-8-drain-cleaner-machine-commercial-sewer-snake-plumbing-machine-great-p_010507395858?adp=gmc&amp;utm_source=google&amp;utm_medium=cpc&amp;utm_id=20954503136&amp;utm_term=&amp;gad_source=1&amp;gclid=EAIaIQobChMI7aCCjsixhQMVjTjUAR22mQH1EAQYByABEgK6o_D_BwE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animal-care.com/product/ketch-all-catch-pole/" TargetMode="External"/><Relationship Id="rId4" Type="http://schemas.openxmlformats.org/officeDocument/2006/relationships/hyperlink" Target="https://www.tractorsupply.com/tsc/product/retriever-lodge-expandable-kennel-10-ft-l-x-5-ft-w-x-6-ft-h-1125564?store=1520&amp;cid=Shopping-Google-Local_Feed&amp;utm_medium=Google&amp;utm_source=Shopping&amp;utm_campaign=&amp;utm_content=Local_Feed&amp;gad_source=1&amp;gclid=EAIaIQobChMIo7eH8smxhQMVwnR_AB1sMgIEEAQYBCABEgI4rv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zoomScale="85" zoomScaleNormal="85" workbookViewId="0">
      <selection activeCell="D26" sqref="D26"/>
    </sheetView>
  </sheetViews>
  <sheetFormatPr defaultRowHeight="15" x14ac:dyDescent="0.25"/>
  <cols>
    <col min="2" max="2" width="56.5703125" style="2" customWidth="1"/>
    <col min="3" max="3" width="11.5703125" bestFit="1" customWidth="1"/>
    <col min="4" max="4" width="68.7109375" style="2" customWidth="1"/>
  </cols>
  <sheetData>
    <row r="1" spans="2:8" ht="24.95" customHeight="1" thickBot="1" x14ac:dyDescent="0.3"/>
    <row r="2" spans="2:8" ht="30.75" thickTop="1" x14ac:dyDescent="0.25">
      <c r="B2" s="23" t="s">
        <v>0</v>
      </c>
      <c r="C2" s="24" t="s">
        <v>17</v>
      </c>
      <c r="D2" s="25" t="s">
        <v>39</v>
      </c>
    </row>
    <row r="3" spans="2:8" ht="18.75" x14ac:dyDescent="0.3">
      <c r="B3" s="32" t="s">
        <v>92</v>
      </c>
      <c r="C3" s="33"/>
      <c r="D3" s="34"/>
    </row>
    <row r="4" spans="2:8" x14ac:dyDescent="0.25">
      <c r="B4" s="29" t="s">
        <v>3</v>
      </c>
      <c r="C4" s="27" t="s">
        <v>18</v>
      </c>
      <c r="D4" s="28" t="s">
        <v>46</v>
      </c>
    </row>
    <row r="5" spans="2:8" x14ac:dyDescent="0.25">
      <c r="B5" s="29" t="s">
        <v>24</v>
      </c>
      <c r="C5" s="27" t="s">
        <v>18</v>
      </c>
      <c r="D5" s="28" t="s">
        <v>48</v>
      </c>
    </row>
    <row r="6" spans="2:8" x14ac:dyDescent="0.25">
      <c r="B6" s="29" t="s">
        <v>4</v>
      </c>
      <c r="C6" s="27" t="s">
        <v>18</v>
      </c>
      <c r="D6" s="28" t="s">
        <v>49</v>
      </c>
    </row>
    <row r="7" spans="2:8" x14ac:dyDescent="0.25">
      <c r="B7" s="29" t="s">
        <v>51</v>
      </c>
      <c r="C7" s="27" t="s">
        <v>18</v>
      </c>
      <c r="D7" s="28" t="s">
        <v>52</v>
      </c>
      <c r="H7" s="22" t="e">
        <f>SUM(#REF!,#REF!,#REF!,#REF!,#REF!)</f>
        <v>#REF!</v>
      </c>
    </row>
    <row r="8" spans="2:8" ht="30" x14ac:dyDescent="0.25">
      <c r="B8" s="29" t="s">
        <v>6</v>
      </c>
      <c r="C8" s="27" t="s">
        <v>18</v>
      </c>
      <c r="D8" s="28" t="s">
        <v>55</v>
      </c>
    </row>
    <row r="9" spans="2:8" ht="15" customHeight="1" x14ac:dyDescent="0.25">
      <c r="B9" s="29" t="s">
        <v>113</v>
      </c>
      <c r="C9" s="27" t="s">
        <v>18</v>
      </c>
      <c r="D9" s="28" t="s">
        <v>114</v>
      </c>
    </row>
    <row r="13" spans="2:8" x14ac:dyDescent="0.25">
      <c r="B13" s="1"/>
    </row>
    <row r="14" spans="2:8" x14ac:dyDescent="0.25">
      <c r="B14" s="1"/>
    </row>
  </sheetData>
  <mergeCells count="1">
    <mergeCell ref="B3:D3"/>
  </mergeCells>
  <pageMargins left="0.7" right="0.7" top="0.75" bottom="0.75" header="0.3" footer="0.3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6"/>
  <sheetViews>
    <sheetView zoomScale="85" zoomScaleNormal="85" workbookViewId="0">
      <selection activeCell="C27" sqref="C27"/>
    </sheetView>
  </sheetViews>
  <sheetFormatPr defaultRowHeight="15" x14ac:dyDescent="0.25"/>
  <cols>
    <col min="2" max="2" width="56.5703125" style="2" customWidth="1"/>
    <col min="3" max="3" width="11.5703125" bestFit="1" customWidth="1"/>
    <col min="4" max="4" width="68.7109375" style="2" customWidth="1"/>
  </cols>
  <sheetData>
    <row r="1" spans="2:4" ht="24.95" customHeight="1" thickBot="1" x14ac:dyDescent="0.3"/>
    <row r="2" spans="2:4" ht="30.75" thickTop="1" x14ac:dyDescent="0.25">
      <c r="B2" s="23" t="s">
        <v>0</v>
      </c>
      <c r="C2" s="24" t="s">
        <v>17</v>
      </c>
      <c r="D2" s="25" t="s">
        <v>39</v>
      </c>
    </row>
    <row r="3" spans="2:4" ht="18.75" x14ac:dyDescent="0.25">
      <c r="B3" s="35" t="s">
        <v>93</v>
      </c>
      <c r="C3" s="36"/>
      <c r="D3" s="37"/>
    </row>
    <row r="4" spans="2:4" x14ac:dyDescent="0.25">
      <c r="B4" s="26" t="s">
        <v>0</v>
      </c>
      <c r="C4" s="27"/>
      <c r="D4" s="28"/>
    </row>
    <row r="5" spans="2:4" ht="30" x14ac:dyDescent="0.25">
      <c r="B5" s="29" t="s">
        <v>1</v>
      </c>
      <c r="C5" s="27">
        <v>680</v>
      </c>
      <c r="D5" s="28" t="s">
        <v>41</v>
      </c>
    </row>
    <row r="6" spans="2:4" x14ac:dyDescent="0.25">
      <c r="B6" s="29" t="s">
        <v>20</v>
      </c>
      <c r="C6" s="27">
        <v>200</v>
      </c>
      <c r="D6" s="28" t="s">
        <v>94</v>
      </c>
    </row>
    <row r="7" spans="2:4" ht="30" x14ac:dyDescent="0.25">
      <c r="B7" s="29" t="s">
        <v>2</v>
      </c>
      <c r="C7" s="27">
        <v>450</v>
      </c>
      <c r="D7" s="28" t="s">
        <v>95</v>
      </c>
    </row>
    <row r="8" spans="2:4" ht="15" customHeight="1" x14ac:dyDescent="0.25">
      <c r="B8" s="29"/>
      <c r="C8" s="27"/>
      <c r="D8" s="28"/>
    </row>
    <row r="9" spans="2:4" ht="18.75" x14ac:dyDescent="0.25">
      <c r="B9" s="35" t="s">
        <v>96</v>
      </c>
      <c r="C9" s="36"/>
      <c r="D9" s="37"/>
    </row>
    <row r="10" spans="2:4" ht="15" customHeight="1" x14ac:dyDescent="0.25">
      <c r="B10" s="26" t="s">
        <v>0</v>
      </c>
      <c r="C10" s="27"/>
      <c r="D10" s="28"/>
    </row>
    <row r="11" spans="2:4" x14ac:dyDescent="0.25">
      <c r="B11" s="29" t="s">
        <v>97</v>
      </c>
      <c r="C11" s="27">
        <f>8*350</f>
        <v>2800</v>
      </c>
      <c r="D11" s="28" t="s">
        <v>40</v>
      </c>
    </row>
    <row r="12" spans="2:4" x14ac:dyDescent="0.25">
      <c r="B12" s="29" t="s">
        <v>27</v>
      </c>
      <c r="C12" s="27">
        <f>225*9</f>
        <v>2025</v>
      </c>
      <c r="D12" s="28" t="s">
        <v>50</v>
      </c>
    </row>
    <row r="13" spans="2:4" x14ac:dyDescent="0.25">
      <c r="B13" s="29" t="s">
        <v>5</v>
      </c>
      <c r="C13" s="27">
        <v>600</v>
      </c>
      <c r="D13" s="28" t="s">
        <v>54</v>
      </c>
    </row>
    <row r="14" spans="2:4" x14ac:dyDescent="0.25">
      <c r="B14" s="29" t="s">
        <v>19</v>
      </c>
      <c r="C14" s="27">
        <v>450</v>
      </c>
      <c r="D14" s="28" t="s">
        <v>56</v>
      </c>
    </row>
    <row r="15" spans="2:4" x14ac:dyDescent="0.25">
      <c r="B15" s="30" t="s">
        <v>105</v>
      </c>
      <c r="C15" s="31"/>
      <c r="D15" s="28"/>
    </row>
    <row r="16" spans="2:4" x14ac:dyDescent="0.25">
      <c r="B16" s="29" t="s">
        <v>116</v>
      </c>
      <c r="C16" s="31">
        <v>27000</v>
      </c>
      <c r="D16" s="28" t="s">
        <v>70</v>
      </c>
    </row>
    <row r="17" spans="2:4" x14ac:dyDescent="0.25">
      <c r="B17" s="29" t="s">
        <v>31</v>
      </c>
      <c r="C17" s="31">
        <v>17000</v>
      </c>
      <c r="D17" s="28" t="s">
        <v>71</v>
      </c>
    </row>
    <row r="18" spans="2:4" ht="18.75" x14ac:dyDescent="0.25">
      <c r="B18" s="35" t="s">
        <v>107</v>
      </c>
      <c r="C18" s="36"/>
      <c r="D18" s="37"/>
    </row>
    <row r="19" spans="2:4" ht="15" customHeight="1" x14ac:dyDescent="0.25">
      <c r="B19" s="29" t="s">
        <v>16</v>
      </c>
      <c r="C19" s="27">
        <v>450</v>
      </c>
      <c r="D19" s="28" t="s">
        <v>53</v>
      </c>
    </row>
    <row r="25" spans="2:4" x14ac:dyDescent="0.25">
      <c r="B25" s="1"/>
    </row>
    <row r="26" spans="2:4" x14ac:dyDescent="0.25">
      <c r="B26" s="1"/>
    </row>
  </sheetData>
  <mergeCells count="3">
    <mergeCell ref="B3:D3"/>
    <mergeCell ref="B9:D9"/>
    <mergeCell ref="B18:D18"/>
  </mergeCells>
  <pageMargins left="0.7" right="0.7" top="0.75" bottom="0.75" header="0.3" footer="0.3"/>
  <pageSetup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9"/>
  <sheetViews>
    <sheetView tabSelected="1" topLeftCell="A22" zoomScale="85" zoomScaleNormal="85" workbookViewId="0">
      <selection activeCell="B38" sqref="B38"/>
    </sheetView>
  </sheetViews>
  <sheetFormatPr defaultRowHeight="15" x14ac:dyDescent="0.25"/>
  <cols>
    <col min="2" max="2" width="56.5703125" style="2" customWidth="1"/>
    <col min="3" max="3" width="11.5703125" bestFit="1" customWidth="1"/>
    <col min="4" max="4" width="68.7109375" style="2" customWidth="1"/>
  </cols>
  <sheetData>
    <row r="1" spans="2:4" ht="24.95" customHeight="1" thickBot="1" x14ac:dyDescent="0.3"/>
    <row r="2" spans="2:4" ht="30.75" thickTop="1" x14ac:dyDescent="0.25">
      <c r="B2" s="23" t="s">
        <v>0</v>
      </c>
      <c r="C2" s="24" t="s">
        <v>17</v>
      </c>
      <c r="D2" s="25" t="s">
        <v>39</v>
      </c>
    </row>
    <row r="3" spans="2:4" ht="18.75" x14ac:dyDescent="0.25">
      <c r="B3" s="35" t="s">
        <v>93</v>
      </c>
      <c r="C3" s="36"/>
      <c r="D3" s="37"/>
    </row>
    <row r="4" spans="2:4" x14ac:dyDescent="0.25">
      <c r="B4" s="12" t="s">
        <v>7</v>
      </c>
      <c r="C4" s="5"/>
      <c r="D4" s="6"/>
    </row>
    <row r="5" spans="2:4" x14ac:dyDescent="0.25">
      <c r="B5" s="3" t="s">
        <v>30</v>
      </c>
      <c r="C5" s="5">
        <v>250</v>
      </c>
      <c r="D5" s="6" t="s">
        <v>63</v>
      </c>
    </row>
    <row r="6" spans="2:4" ht="30" x14ac:dyDescent="0.25">
      <c r="B6" s="3" t="s">
        <v>9</v>
      </c>
      <c r="C6" s="5">
        <v>300</v>
      </c>
      <c r="D6" s="6" t="s">
        <v>82</v>
      </c>
    </row>
    <row r="7" spans="2:4" ht="30" x14ac:dyDescent="0.25">
      <c r="B7" s="3" t="s">
        <v>10</v>
      </c>
      <c r="C7" s="5">
        <v>150</v>
      </c>
      <c r="D7" s="6" t="s">
        <v>83</v>
      </c>
    </row>
    <row r="8" spans="2:4" x14ac:dyDescent="0.25">
      <c r="B8" s="3" t="s">
        <v>12</v>
      </c>
      <c r="C8" s="5">
        <v>700</v>
      </c>
      <c r="D8" s="6" t="s">
        <v>66</v>
      </c>
    </row>
    <row r="9" spans="2:4" x14ac:dyDescent="0.25">
      <c r="B9" s="3" t="s">
        <v>15</v>
      </c>
      <c r="C9" s="5">
        <v>500</v>
      </c>
      <c r="D9" s="6" t="s">
        <v>68</v>
      </c>
    </row>
    <row r="10" spans="2:4" ht="18.75" x14ac:dyDescent="0.25">
      <c r="B10" s="38" t="s">
        <v>96</v>
      </c>
      <c r="C10" s="39"/>
      <c r="D10" s="40"/>
    </row>
    <row r="11" spans="2:4" ht="15" customHeight="1" x14ac:dyDescent="0.25">
      <c r="B11" s="12" t="s">
        <v>0</v>
      </c>
      <c r="C11" s="5"/>
      <c r="D11" s="6"/>
    </row>
    <row r="12" spans="2:4" x14ac:dyDescent="0.25">
      <c r="B12" s="3" t="s">
        <v>98</v>
      </c>
      <c r="C12" s="5">
        <v>8500</v>
      </c>
      <c r="D12" s="6" t="s">
        <v>42</v>
      </c>
    </row>
    <row r="13" spans="2:4" ht="30" x14ac:dyDescent="0.25">
      <c r="B13" s="3" t="s">
        <v>21</v>
      </c>
      <c r="C13" s="5">
        <f>ROUND(15*15*25+30*18.5*65*1.4,-2)</f>
        <v>56100</v>
      </c>
      <c r="D13" s="6" t="s">
        <v>43</v>
      </c>
    </row>
    <row r="14" spans="2:4" ht="30" x14ac:dyDescent="0.25">
      <c r="B14" s="3" t="s">
        <v>22</v>
      </c>
      <c r="C14" s="5">
        <v>3500</v>
      </c>
      <c r="D14" s="6" t="s">
        <v>45</v>
      </c>
    </row>
    <row r="15" spans="2:4" ht="30" x14ac:dyDescent="0.25">
      <c r="B15" s="3" t="s">
        <v>23</v>
      </c>
      <c r="C15" s="5">
        <f>ROUND(170*15,-2)</f>
        <v>2600</v>
      </c>
      <c r="D15" s="6" t="s">
        <v>44</v>
      </c>
    </row>
    <row r="16" spans="2:4" x14ac:dyDescent="0.25">
      <c r="B16" s="3" t="s">
        <v>25</v>
      </c>
      <c r="C16" s="5">
        <v>250</v>
      </c>
      <c r="D16" s="6" t="s">
        <v>47</v>
      </c>
    </row>
    <row r="17" spans="2:4" x14ac:dyDescent="0.25">
      <c r="B17" s="3" t="s">
        <v>26</v>
      </c>
      <c r="C17" s="5">
        <v>650</v>
      </c>
      <c r="D17" s="6" t="s">
        <v>57</v>
      </c>
    </row>
    <row r="18" spans="2:4" ht="30" x14ac:dyDescent="0.25">
      <c r="B18" s="3" t="s">
        <v>28</v>
      </c>
      <c r="C18" s="5">
        <v>2000</v>
      </c>
      <c r="D18" s="6" t="s">
        <v>59</v>
      </c>
    </row>
    <row r="19" spans="2:4" x14ac:dyDescent="0.25">
      <c r="B19" s="3" t="s">
        <v>38</v>
      </c>
      <c r="C19" s="5">
        <v>600</v>
      </c>
      <c r="D19" s="6" t="s">
        <v>62</v>
      </c>
    </row>
    <row r="20" spans="2:4" x14ac:dyDescent="0.25">
      <c r="B20" s="12" t="s">
        <v>7</v>
      </c>
      <c r="C20" s="7"/>
      <c r="D20" s="6"/>
    </row>
    <row r="21" spans="2:4" x14ac:dyDescent="0.25">
      <c r="B21" s="3" t="s">
        <v>29</v>
      </c>
      <c r="C21" s="5">
        <v>250</v>
      </c>
      <c r="D21" s="6" t="s">
        <v>64</v>
      </c>
    </row>
    <row r="22" spans="2:4" x14ac:dyDescent="0.25">
      <c r="B22" s="3" t="s">
        <v>8</v>
      </c>
      <c r="C22" s="5">
        <v>75</v>
      </c>
      <c r="D22" s="6" t="s">
        <v>85</v>
      </c>
    </row>
    <row r="23" spans="2:4" x14ac:dyDescent="0.25">
      <c r="B23" s="3" t="s">
        <v>11</v>
      </c>
      <c r="C23" s="5">
        <v>600</v>
      </c>
      <c r="D23" s="6" t="s">
        <v>65</v>
      </c>
    </row>
    <row r="24" spans="2:4" ht="30" x14ac:dyDescent="0.25">
      <c r="B24" s="3" t="s">
        <v>13</v>
      </c>
      <c r="C24" s="5">
        <v>1500</v>
      </c>
      <c r="D24" s="6" t="s">
        <v>84</v>
      </c>
    </row>
    <row r="25" spans="2:4" ht="30" x14ac:dyDescent="0.25">
      <c r="B25" s="3" t="s">
        <v>14</v>
      </c>
      <c r="C25" s="5">
        <v>5000</v>
      </c>
      <c r="D25" s="6" t="s">
        <v>69</v>
      </c>
    </row>
    <row r="26" spans="2:4" x14ac:dyDescent="0.25">
      <c r="B26" s="3" t="s">
        <v>108</v>
      </c>
      <c r="C26" s="8">
        <v>180</v>
      </c>
      <c r="D26" s="6" t="s">
        <v>67</v>
      </c>
    </row>
    <row r="27" spans="2:4" x14ac:dyDescent="0.25">
      <c r="B27" s="13" t="s">
        <v>106</v>
      </c>
      <c r="C27" s="14"/>
      <c r="D27" s="6"/>
    </row>
    <row r="28" spans="2:4" ht="30" x14ac:dyDescent="0.25">
      <c r="B28" s="3" t="s">
        <v>33</v>
      </c>
      <c r="C28" s="14">
        <v>200</v>
      </c>
      <c r="D28" s="6" t="s">
        <v>73</v>
      </c>
    </row>
    <row r="29" spans="2:4" x14ac:dyDescent="0.25">
      <c r="B29" s="3" t="s">
        <v>34</v>
      </c>
      <c r="C29" s="14">
        <f>600*65</f>
        <v>39000</v>
      </c>
      <c r="D29" s="6" t="s">
        <v>74</v>
      </c>
    </row>
    <row r="30" spans="2:4" ht="30" x14ac:dyDescent="0.25">
      <c r="B30" s="3" t="s">
        <v>35</v>
      </c>
      <c r="C30" s="14">
        <f>20000*5</f>
        <v>100000</v>
      </c>
      <c r="D30" s="6" t="s">
        <v>75</v>
      </c>
    </row>
    <row r="31" spans="2:4" ht="30" x14ac:dyDescent="0.25">
      <c r="B31" s="3" t="s">
        <v>36</v>
      </c>
      <c r="C31" s="14">
        <v>12000</v>
      </c>
      <c r="D31" s="6" t="s">
        <v>76</v>
      </c>
    </row>
    <row r="32" spans="2:4" x14ac:dyDescent="0.25">
      <c r="B32" s="3" t="s">
        <v>37</v>
      </c>
      <c r="C32" s="14">
        <v>120000</v>
      </c>
      <c r="D32" s="6" t="s">
        <v>77</v>
      </c>
    </row>
    <row r="33" spans="2:4" x14ac:dyDescent="0.25">
      <c r="B33" s="3" t="s">
        <v>110</v>
      </c>
      <c r="C33" s="14"/>
      <c r="D33" s="6"/>
    </row>
    <row r="34" spans="2:4" x14ac:dyDescent="0.25">
      <c r="B34" s="3" t="s">
        <v>112</v>
      </c>
      <c r="C34" s="14"/>
      <c r="D34" s="6"/>
    </row>
    <row r="35" spans="2:4" ht="15" customHeight="1" x14ac:dyDescent="0.25">
      <c r="B35" s="3" t="s">
        <v>111</v>
      </c>
      <c r="C35" s="14"/>
      <c r="D35" s="6"/>
    </row>
    <row r="36" spans="2:4" ht="15" customHeight="1" x14ac:dyDescent="0.25">
      <c r="B36" s="19" t="s">
        <v>117</v>
      </c>
      <c r="C36" s="20"/>
      <c r="D36" s="21"/>
    </row>
    <row r="37" spans="2:4" ht="15" customHeight="1" x14ac:dyDescent="0.25">
      <c r="B37" s="19" t="s">
        <v>118</v>
      </c>
      <c r="C37" s="20"/>
      <c r="D37" s="21"/>
    </row>
    <row r="38" spans="2:4" ht="30" x14ac:dyDescent="0.25">
      <c r="B38" s="19" t="s">
        <v>115</v>
      </c>
      <c r="C38" s="20"/>
      <c r="D38" s="21"/>
    </row>
    <row r="39" spans="2:4" ht="18.75" x14ac:dyDescent="0.25">
      <c r="B39" s="38" t="s">
        <v>107</v>
      </c>
      <c r="C39" s="39"/>
      <c r="D39" s="40"/>
    </row>
    <row r="40" spans="2:4" ht="30" x14ac:dyDescent="0.25">
      <c r="B40" s="3" t="s">
        <v>32</v>
      </c>
      <c r="C40" s="14">
        <v>120</v>
      </c>
      <c r="D40" s="6" t="s">
        <v>72</v>
      </c>
    </row>
    <row r="41" spans="2:4" ht="18.75" x14ac:dyDescent="0.25">
      <c r="B41" s="38" t="s">
        <v>99</v>
      </c>
      <c r="C41" s="39"/>
      <c r="D41" s="40"/>
    </row>
    <row r="42" spans="2:4" x14ac:dyDescent="0.25">
      <c r="B42" s="3" t="s">
        <v>100</v>
      </c>
      <c r="C42" s="5">
        <f>65*1.1</f>
        <v>71.5</v>
      </c>
      <c r="D42" s="6" t="s">
        <v>104</v>
      </c>
    </row>
    <row r="43" spans="2:4" x14ac:dyDescent="0.25">
      <c r="B43" s="3" t="s">
        <v>101</v>
      </c>
      <c r="C43" s="5">
        <v>220</v>
      </c>
      <c r="D43" s="6" t="s">
        <v>58</v>
      </c>
    </row>
    <row r="44" spans="2:4" x14ac:dyDescent="0.25">
      <c r="B44" s="3" t="s">
        <v>102</v>
      </c>
      <c r="C44" s="5">
        <f>120*1.1</f>
        <v>132</v>
      </c>
      <c r="D44" s="6" t="s">
        <v>60</v>
      </c>
    </row>
    <row r="45" spans="2:4" x14ac:dyDescent="0.25">
      <c r="B45" s="3" t="s">
        <v>103</v>
      </c>
      <c r="C45" s="5">
        <f>300*1.1</f>
        <v>330</v>
      </c>
      <c r="D45" s="6" t="s">
        <v>61</v>
      </c>
    </row>
    <row r="46" spans="2:4" x14ac:dyDescent="0.25">
      <c r="B46" s="3" t="s">
        <v>89</v>
      </c>
      <c r="C46" s="14">
        <f>900*1.1</f>
        <v>990.00000000000011</v>
      </c>
      <c r="D46" s="9" t="s">
        <v>86</v>
      </c>
    </row>
    <row r="47" spans="2:4" x14ac:dyDescent="0.25">
      <c r="B47" s="3" t="s">
        <v>87</v>
      </c>
      <c r="C47" s="14">
        <f>120*1.1</f>
        <v>132</v>
      </c>
      <c r="D47" s="9" t="s">
        <v>88</v>
      </c>
    </row>
    <row r="48" spans="2:4" ht="90" x14ac:dyDescent="0.25">
      <c r="B48" s="3" t="s">
        <v>90</v>
      </c>
      <c r="C48" s="14">
        <f>420*1.1</f>
        <v>462.00000000000006</v>
      </c>
      <c r="D48" s="9" t="s">
        <v>91</v>
      </c>
    </row>
    <row r="49" spans="2:4" ht="75" x14ac:dyDescent="0.25">
      <c r="B49" s="3" t="s">
        <v>78</v>
      </c>
      <c r="C49" s="14">
        <f>232*1.1</f>
        <v>255.20000000000002</v>
      </c>
      <c r="D49" s="9" t="s">
        <v>79</v>
      </c>
    </row>
    <row r="50" spans="2:4" ht="90.75" thickBot="1" x14ac:dyDescent="0.3">
      <c r="B50" s="10" t="s">
        <v>80</v>
      </c>
      <c r="C50" s="15">
        <f>332*1.1</f>
        <v>365.20000000000005</v>
      </c>
      <c r="D50" s="11" t="s">
        <v>81</v>
      </c>
    </row>
    <row r="51" spans="2:4" ht="15.75" thickTop="1" x14ac:dyDescent="0.25">
      <c r="B51" s="1"/>
      <c r="D51" s="4"/>
    </row>
    <row r="52" spans="2:4" ht="15.75" thickBot="1" x14ac:dyDescent="0.3">
      <c r="B52" s="16" t="s">
        <v>109</v>
      </c>
      <c r="C52" s="17">
        <f>ROUND(SUM(C42:C50,C40:C40,C17:C32,C12:C16,C4:C9),-3)</f>
        <v>358000</v>
      </c>
      <c r="D52" s="18"/>
    </row>
    <row r="53" spans="2:4" ht="15.75" thickTop="1" x14ac:dyDescent="0.25"/>
    <row r="58" spans="2:4" x14ac:dyDescent="0.25">
      <c r="B58" s="1"/>
    </row>
    <row r="59" spans="2:4" x14ac:dyDescent="0.25">
      <c r="B59" s="1"/>
    </row>
  </sheetData>
  <mergeCells count="4">
    <mergeCell ref="B3:D3"/>
    <mergeCell ref="B10:D10"/>
    <mergeCell ref="B39:D39"/>
    <mergeCell ref="B41:D41"/>
  </mergeCells>
  <hyperlinks>
    <hyperlink ref="D49" r:id="rId1" display="https://www.vevor.com/drain-cleaner-machine-c_10849/75-x-3-8-drain-cleaner-machine-commercial-sewer-snake-plumbing-machine-great-p_010507395858?adp=gmc&amp;utm_source=google&amp;utm_medium=cpc&amp;utm_id=20954503136&amp;utm_term=&amp;gad_source=1&amp;gclid=EAIaIQobChMI7aCCjsixhQMVjTjUAR22mQH1EAQYByABEgK6o_D_BwE"/>
    <hyperlink ref="D50" r:id="rId2" display="https://www.homedepot.com/p/VEVOR-Sewer-Pipe-Camera-4-3-in-Screen-Inspection-Camera-Borescope-IP68-164-ft-Snake-Cable-with-DVR-LED-Light-for-Home-Duct-GDKSYYC-4-3505HP0V0/325075591?source=shoppingads&amp;locale=en-US&amp;srsltid=AfmBOorooO2bEJI4d8Z8OmYW1qTo4XfUOjKL5Aa9JUdKRewtz6wmMUo3vTM"/>
    <hyperlink ref="D46" r:id="rId3"/>
    <hyperlink ref="D48" r:id="rId4" display="https://www.tractorsupply.com/tsc/product/retriever-lodge-expandable-kennel-10-ft-l-x-5-ft-w-x-6-ft-h-1125564?store=1520&amp;cid=Shopping-Google-Local_Feed&amp;utm_medium=Google&amp;utm_source=Shopping&amp;utm_campaign=&amp;utm_content=Local_Feed&amp;gad_source=1&amp;gclid=EAIaIQobChMIo7eH8smxhQMVwnR_AB1sMgIEEAQYBCABEgI4rvD_BwE"/>
    <hyperlink ref="D47" r:id="rId5"/>
  </hyperlinks>
  <pageMargins left="0.7" right="0.7" top="0.75" bottom="0.75" header="0.3" footer="0.3"/>
  <pageSetup scale="84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Warranty</vt:lpstr>
      <vt:lpstr>Before Dances</vt:lpstr>
      <vt:lpstr>After Dances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Talee Redcorn</dc:creator>
  <cp:lastModifiedBy>Talee Redcorn</cp:lastModifiedBy>
  <cp:lastPrinted>2024-04-12T13:44:00Z</cp:lastPrinted>
  <dcterms:created xsi:type="dcterms:W3CDTF">2015-06-05T18:17:20Z</dcterms:created>
  <dcterms:modified xsi:type="dcterms:W3CDTF">2024-07-02T21:04:58Z</dcterms:modified>
</cp:coreProperties>
</file>